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CF" sheetId="1" state="visible" r:id="rId1"/>
    <sheet xmlns:r="http://schemas.openxmlformats.org/officeDocument/2006/relationships" name="Sensitivit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$#,##0;($#,##0);-"/>
    <numFmt numFmtId="165" formatCode="0.0%;(0.0%);-"/>
    <numFmt numFmtId="166" formatCode="#,##0;(#,##0);-"/>
    <numFmt numFmtId="167" formatCode="0.000"/>
    <numFmt numFmtId="168" formatCode="$#,##0.0;($#,##0.0);-"/>
    <numFmt numFmtId="169" formatCode="0.0x"/>
  </numFmts>
  <fonts count="8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color rgb="00717684"/>
      <sz val="9"/>
    </font>
    <font>
      <name val="Arial"/>
      <b val="1"/>
      <sz val="11"/>
    </font>
    <font>
      <name val="Arial"/>
      <sz val="10"/>
    </font>
    <font>
      <name val="Arial"/>
      <color rgb="000000FF"/>
      <sz val="10"/>
    </font>
    <font>
      <name val="Arial"/>
      <b val="1"/>
      <sz val="10"/>
    </font>
    <font>
      <name val="Arial"/>
      <color rgb="00008000"/>
      <sz val="10"/>
    </font>
  </fonts>
  <fills count="3">
    <fill>
      <patternFill/>
    </fill>
    <fill>
      <patternFill patternType="gray125"/>
    </fill>
    <fill>
      <patternFill patternType="solid">
        <fgColor rgb="00FFFF00"/>
      </patternFill>
    </fill>
  </fills>
  <borders count="2">
    <border>
      <left/>
      <right/>
      <top/>
      <bottom/>
      <diagonal/>
    </border>
    <border>
      <top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164" fontId="5" fillId="2" borderId="0" pivotButton="0" quotePrefix="0" xfId="0"/>
    <xf numFmtId="165" fontId="5" fillId="2" borderId="0" pivotButton="0" quotePrefix="0" xfId="0"/>
    <xf numFmtId="166" fontId="5" fillId="2" borderId="0" pivotButton="0" quotePrefix="0" xfId="0"/>
    <xf numFmtId="0" fontId="3" fillId="0" borderId="0" applyAlignment="1" pivotButton="0" quotePrefix="0" xfId="0">
      <alignment horizontal="right"/>
    </xf>
    <xf numFmtId="164" fontId="4" fillId="0" borderId="0" pivotButton="0" quotePrefix="0" xfId="0"/>
    <xf numFmtId="164" fontId="6" fillId="0" borderId="0" pivotButton="0" quotePrefix="0" xfId="0"/>
    <xf numFmtId="167" fontId="4" fillId="0" borderId="0" pivotButton="0" quotePrefix="0" xfId="0"/>
    <xf numFmtId="164" fontId="6" fillId="0" borderId="1" pivotButton="0" quotePrefix="0" xfId="0"/>
    <xf numFmtId="168" fontId="6" fillId="0" borderId="0" pivotButton="0" quotePrefix="0" xfId="0"/>
    <xf numFmtId="165" fontId="4" fillId="0" borderId="0" pivotButton="0" quotePrefix="0" xfId="0"/>
    <xf numFmtId="169" fontId="4" fillId="0" borderId="0" pivotButton="0" quotePrefix="0" xfId="0"/>
    <xf numFmtId="165" fontId="5" fillId="0" borderId="0" pivotButton="0" quotePrefix="0" xfId="0"/>
    <xf numFmtId="168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3"/>
  <sheetViews>
    <sheetView workbookViewId="0">
      <selection activeCell="A1" sqref="A1"/>
    </sheetView>
  </sheetViews>
  <sheetFormatPr baseColWidth="8" defaultRowHeight="15"/>
  <cols>
    <col width="38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DCF valuation model</t>
        </is>
      </c>
    </row>
    <row r="2">
      <c r="A2" s="2" t="inlineStr">
        <is>
          <t>Blue/yellow cells are inputs. Everything black is a formula — change an input and the value moves.</t>
        </is>
      </c>
    </row>
    <row r="4">
      <c r="A4" s="3" t="inlineStr">
        <is>
          <t>Assumptions ($mm unless noted)</t>
        </is>
      </c>
    </row>
    <row r="5">
      <c r="A5" s="4" t="inlineStr">
        <is>
          <t>Revenue, year 0 ($mm)</t>
        </is>
      </c>
      <c r="B5" s="5" t="n">
        <v>1200</v>
      </c>
      <c r="C5" s="2" t="inlineStr">
        <is>
          <t>Source: company filings / case stem</t>
        </is>
      </c>
    </row>
    <row r="6">
      <c r="A6" s="4" t="inlineStr">
        <is>
          <t>Revenue growth (annual)</t>
        </is>
      </c>
      <c r="B6" s="6" t="n">
        <v>0.08</v>
      </c>
    </row>
    <row r="7">
      <c r="A7" s="4" t="inlineStr">
        <is>
          <t>EBITDA margin</t>
        </is>
      </c>
      <c r="B7" s="6" t="n">
        <v>0.22</v>
      </c>
    </row>
    <row r="8">
      <c r="A8" s="4" t="inlineStr">
        <is>
          <t>D&amp;A as % of revenue</t>
        </is>
      </c>
      <c r="B8" s="6" t="n">
        <v>0.05</v>
      </c>
    </row>
    <row r="9">
      <c r="A9" s="4" t="inlineStr">
        <is>
          <t>Tax rate</t>
        </is>
      </c>
      <c r="B9" s="6" t="n">
        <v>0.25</v>
      </c>
    </row>
    <row r="10">
      <c r="A10" s="4" t="inlineStr">
        <is>
          <t>Capex as % of revenue</t>
        </is>
      </c>
      <c r="B10" s="6" t="n">
        <v>0.06</v>
      </c>
    </row>
    <row r="11">
      <c r="A11" s="4" t="inlineStr">
        <is>
          <t>Change in working capital as % of revenue growth</t>
        </is>
      </c>
      <c r="B11" s="6" t="n">
        <v>0.15</v>
      </c>
    </row>
    <row r="12">
      <c r="A12" s="4" t="inlineStr">
        <is>
          <t>WACC</t>
        </is>
      </c>
      <c r="B12" s="6" t="n">
        <v>0.09</v>
      </c>
    </row>
    <row r="13">
      <c r="A13" s="4" t="inlineStr">
        <is>
          <t>Terminal growth</t>
        </is>
      </c>
      <c r="B13" s="6" t="n">
        <v>0.02</v>
      </c>
    </row>
    <row r="14">
      <c r="A14" s="4" t="inlineStr">
        <is>
          <t>Net debt ($mm)</t>
        </is>
      </c>
      <c r="B14" s="5" t="n">
        <v>450</v>
      </c>
    </row>
    <row r="15">
      <c r="A15" s="4" t="inlineStr">
        <is>
          <t>Shares outstanding (mm)</t>
        </is>
      </c>
      <c r="B15" s="7" t="n">
        <v>90</v>
      </c>
    </row>
    <row r="18">
      <c r="A18" s="3" t="inlineStr">
        <is>
          <t>Free cash flow build</t>
        </is>
      </c>
    </row>
    <row r="19">
      <c r="B19" s="8" t="inlineStr">
        <is>
          <t>2026</t>
        </is>
      </c>
      <c r="C19" s="8" t="inlineStr">
        <is>
          <t>2027</t>
        </is>
      </c>
      <c r="D19" s="8" t="inlineStr">
        <is>
          <t>2028</t>
        </is>
      </c>
      <c r="E19" s="8" t="inlineStr">
        <is>
          <t>2029</t>
        </is>
      </c>
      <c r="F19" s="8" t="inlineStr">
        <is>
          <t>2030</t>
        </is>
      </c>
    </row>
    <row r="20">
      <c r="A20" s="4" t="inlineStr">
        <is>
          <t>Revenue</t>
        </is>
      </c>
      <c r="B20" s="9">
        <f>$B$5*(1+$B$6)^1</f>
        <v/>
      </c>
      <c r="C20" s="9">
        <f>$B$5*(1+$B$6)^2</f>
        <v/>
      </c>
      <c r="D20" s="9">
        <f>$B$5*(1+$B$6)^3</f>
        <v/>
      </c>
      <c r="E20" s="9">
        <f>$B$5*(1+$B$6)^4</f>
        <v/>
      </c>
      <c r="F20" s="9">
        <f>$B$5*(1+$B$6)^5</f>
        <v/>
      </c>
    </row>
    <row r="21">
      <c r="A21" s="4" t="inlineStr">
        <is>
          <t>EBITDA</t>
        </is>
      </c>
      <c r="B21" s="9">
        <f>B20*$B$7</f>
        <v/>
      </c>
      <c r="C21" s="9">
        <f>C20*$B$7</f>
        <v/>
      </c>
      <c r="D21" s="9">
        <f>D20*$B$7</f>
        <v/>
      </c>
      <c r="E21" s="9">
        <f>E20*$B$7</f>
        <v/>
      </c>
      <c r="F21" s="9">
        <f>F20*$B$7</f>
        <v/>
      </c>
    </row>
    <row r="22">
      <c r="A22" s="4" t="inlineStr">
        <is>
          <t>D&amp;A</t>
        </is>
      </c>
      <c r="B22" s="9">
        <f>-B20*$B$8</f>
        <v/>
      </c>
      <c r="C22" s="9">
        <f>-C20*$B$8</f>
        <v/>
      </c>
      <c r="D22" s="9">
        <f>-D20*$B$8</f>
        <v/>
      </c>
      <c r="E22" s="9">
        <f>-E20*$B$8</f>
        <v/>
      </c>
      <c r="F22" s="9">
        <f>-F20*$B$8</f>
        <v/>
      </c>
    </row>
    <row r="23">
      <c r="A23" s="4" t="inlineStr">
        <is>
          <t>EBIT</t>
        </is>
      </c>
      <c r="B23" s="9">
        <f>B21+B22</f>
        <v/>
      </c>
      <c r="C23" s="9">
        <f>C21+C22</f>
        <v/>
      </c>
      <c r="D23" s="9">
        <f>D21+D22</f>
        <v/>
      </c>
      <c r="E23" s="9">
        <f>E21+E22</f>
        <v/>
      </c>
      <c r="F23" s="9">
        <f>F21+F22</f>
        <v/>
      </c>
    </row>
    <row r="24">
      <c r="A24" s="4" t="inlineStr">
        <is>
          <t>Taxes</t>
        </is>
      </c>
      <c r="B24" s="9">
        <f>-B23*$B$9</f>
        <v/>
      </c>
      <c r="C24" s="9">
        <f>-C23*$B$9</f>
        <v/>
      </c>
      <c r="D24" s="9">
        <f>-D23*$B$9</f>
        <v/>
      </c>
      <c r="E24" s="9">
        <f>-E23*$B$9</f>
        <v/>
      </c>
      <c r="F24" s="9">
        <f>-F23*$B$9</f>
        <v/>
      </c>
    </row>
    <row r="25">
      <c r="A25" s="4" t="inlineStr">
        <is>
          <t>NOPAT</t>
        </is>
      </c>
      <c r="B25" s="9">
        <f>B23+B24</f>
        <v/>
      </c>
      <c r="C25" s="9">
        <f>C23+C24</f>
        <v/>
      </c>
      <c r="D25" s="9">
        <f>D23+D24</f>
        <v/>
      </c>
      <c r="E25" s="9">
        <f>E23+E24</f>
        <v/>
      </c>
      <c r="F25" s="9">
        <f>F23+F24</f>
        <v/>
      </c>
    </row>
    <row r="26">
      <c r="A26" s="4" t="inlineStr">
        <is>
          <t>Add back D&amp;A</t>
        </is>
      </c>
      <c r="B26" s="9">
        <f>-B22</f>
        <v/>
      </c>
      <c r="C26" s="9">
        <f>-C22</f>
        <v/>
      </c>
      <c r="D26" s="9">
        <f>-D22</f>
        <v/>
      </c>
      <c r="E26" s="9">
        <f>-E22</f>
        <v/>
      </c>
      <c r="F26" s="9">
        <f>-F22</f>
        <v/>
      </c>
    </row>
    <row r="27">
      <c r="A27" s="4" t="inlineStr">
        <is>
          <t>Capex</t>
        </is>
      </c>
      <c r="B27" s="9">
        <f>-B20*$B$10</f>
        <v/>
      </c>
      <c r="C27" s="9">
        <f>-C20*$B$10</f>
        <v/>
      </c>
      <c r="D27" s="9">
        <f>-D20*$B$10</f>
        <v/>
      </c>
      <c r="E27" s="9">
        <f>-E20*$B$10</f>
        <v/>
      </c>
      <c r="F27" s="9">
        <f>-F20*$B$10</f>
        <v/>
      </c>
    </row>
    <row r="28">
      <c r="A28" s="4" t="inlineStr">
        <is>
          <t>Change in working capital</t>
        </is>
      </c>
      <c r="B28" s="9">
        <f>-($B$20-$B$5)*$B$11</f>
        <v/>
      </c>
      <c r="C28" s="9">
        <f>-(C20-B20)*$B$11</f>
        <v/>
      </c>
      <c r="D28" s="9">
        <f>-(D20-C20)*$B$11</f>
        <v/>
      </c>
      <c r="E28" s="9">
        <f>-(E20-D20)*$B$11</f>
        <v/>
      </c>
      <c r="F28" s="9">
        <f>-(F20-E20)*$B$11</f>
        <v/>
      </c>
    </row>
    <row r="29">
      <c r="A29" s="3" t="inlineStr">
        <is>
          <t>Free cash flow</t>
        </is>
      </c>
      <c r="B29" s="10">
        <f>SUM(B25:B28)</f>
        <v/>
      </c>
      <c r="C29" s="10">
        <f>SUM(C25:C28)</f>
        <v/>
      </c>
      <c r="D29" s="10">
        <f>SUM(D25:D28)</f>
        <v/>
      </c>
      <c r="E29" s="10">
        <f>SUM(E25:E28)</f>
        <v/>
      </c>
      <c r="F29" s="10">
        <f>SUM(F25:F28)</f>
        <v/>
      </c>
    </row>
    <row r="30">
      <c r="A30" s="4" t="inlineStr">
        <is>
          <t>Discount factor</t>
        </is>
      </c>
      <c r="B30" s="11">
        <f>1/(1+$B$12)^1</f>
        <v/>
      </c>
      <c r="C30" s="11">
        <f>1/(1+$B$12)^2</f>
        <v/>
      </c>
      <c r="D30" s="11">
        <f>1/(1+$B$12)^3</f>
        <v/>
      </c>
      <c r="E30" s="11">
        <f>1/(1+$B$12)^4</f>
        <v/>
      </c>
      <c r="F30" s="11">
        <f>1/(1+$B$12)^5</f>
        <v/>
      </c>
    </row>
    <row r="31">
      <c r="A31" s="4" t="inlineStr">
        <is>
          <t>PV of FCF</t>
        </is>
      </c>
      <c r="B31" s="9">
        <f>B29*B30</f>
        <v/>
      </c>
      <c r="C31" s="9">
        <f>C29*C30</f>
        <v/>
      </c>
      <c r="D31" s="9">
        <f>D29*D30</f>
        <v/>
      </c>
      <c r="E31" s="9">
        <f>E29*E30</f>
        <v/>
      </c>
      <c r="F31" s="9">
        <f>F29*F30</f>
        <v/>
      </c>
    </row>
    <row r="34">
      <c r="A34" s="3" t="inlineStr">
        <is>
          <t>Valuation</t>
        </is>
      </c>
    </row>
    <row r="35">
      <c r="A35" s="4" t="inlineStr">
        <is>
          <t>Sum of PV of forecast FCF</t>
        </is>
      </c>
      <c r="B35" s="9">
        <f>SUM(B31:F31)</f>
        <v/>
      </c>
    </row>
    <row r="36">
      <c r="A36" s="4" t="inlineStr">
        <is>
          <t>Terminal value (Gordon growth)</t>
        </is>
      </c>
      <c r="B36" s="9">
        <f>F29*(1+$B$13)/($B$12-$B$13)</f>
        <v/>
      </c>
    </row>
    <row r="37">
      <c r="A37" s="4" t="inlineStr">
        <is>
          <t>PV of terminal value</t>
        </is>
      </c>
      <c r="B37" s="9">
        <f>B36*F30</f>
        <v/>
      </c>
    </row>
    <row r="38">
      <c r="A38" s="3" t="inlineStr">
        <is>
          <t>Enterprise value</t>
        </is>
      </c>
      <c r="B38" s="12">
        <f>B35+B37</f>
        <v/>
      </c>
    </row>
    <row r="39">
      <c r="A39" s="4" t="inlineStr">
        <is>
          <t>Less: net debt</t>
        </is>
      </c>
      <c r="B39" s="9">
        <f>-B14</f>
        <v/>
      </c>
    </row>
    <row r="40">
      <c r="A40" s="3" t="inlineStr">
        <is>
          <t>Equity value</t>
        </is>
      </c>
      <c r="B40" s="10">
        <f>B38+B39</f>
        <v/>
      </c>
    </row>
    <row r="41">
      <c r="A41" s="3" t="inlineStr">
        <is>
          <t>Value per share ($)</t>
        </is>
      </c>
      <c r="B41" s="13">
        <f>B40/B15</f>
        <v/>
      </c>
    </row>
    <row r="42">
      <c r="A42" s="4" t="inlineStr">
        <is>
          <t>Terminal value as % of EV</t>
        </is>
      </c>
      <c r="B42" s="14">
        <f>B37/B38</f>
        <v/>
      </c>
    </row>
    <row r="43">
      <c r="A43" s="4" t="inlineStr">
        <is>
          <t>Implied EV / year 1 EBITDA</t>
        </is>
      </c>
      <c r="B43" s="15">
        <f>B38/B21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38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Value per share sensitivity</t>
        </is>
      </c>
    </row>
    <row r="2">
      <c r="A2" s="2" t="inlineStr">
        <is>
          <t>WACC across the top, terminal growth down the side. Recalculated from the DCF sheet.</t>
        </is>
      </c>
    </row>
    <row r="4">
      <c r="B4" s="3" t="inlineStr">
        <is>
          <t>WACC →</t>
        </is>
      </c>
    </row>
    <row r="5">
      <c r="C5" s="16" t="n">
        <v>0.07000000000000001</v>
      </c>
      <c r="D5" s="16" t="n">
        <v>0.08</v>
      </c>
      <c r="E5" s="16" t="n">
        <v>0.09</v>
      </c>
      <c r="F5" s="16" t="n">
        <v>0.1</v>
      </c>
      <c r="G5" s="16" t="n">
        <v>0.11</v>
      </c>
    </row>
    <row r="6">
      <c r="A6" s="3" t="inlineStr">
        <is>
          <t>Terminal growth ↓</t>
        </is>
      </c>
      <c r="B6" s="16" t="n">
        <v>0.01</v>
      </c>
      <c r="C6" s="17">
        <f>(SUMPRODUCT(DCF!$B$29:$F$29,1/(1+C$5)^{1,2,3,4,5})+DCF!$F$29*(1+$B6)/(C$5-$B6)/(1+C$5)^5-DCF!$B$14)/DCF!$B$15</f>
        <v/>
      </c>
      <c r="D6" s="17">
        <f>(SUMPRODUCT(DCF!$B$29:$F$29,1/(1+D$5)^{1,2,3,4,5})+DCF!$F$29*(1+$B6)/(D$5-$B6)/(1+D$5)^5-DCF!$B$14)/DCF!$B$15</f>
        <v/>
      </c>
      <c r="E6" s="17">
        <f>(SUMPRODUCT(DCF!$B$29:$F$29,1/(1+E$5)^{1,2,3,4,5})+DCF!$F$29*(1+$B6)/(E$5-$B6)/(1+E$5)^5-DCF!$B$14)/DCF!$B$15</f>
        <v/>
      </c>
      <c r="F6" s="17">
        <f>(SUMPRODUCT(DCF!$B$29:$F$29,1/(1+F$5)^{1,2,3,4,5})+DCF!$F$29*(1+$B6)/(F$5-$B6)/(1+F$5)^5-DCF!$B$14)/DCF!$B$15</f>
        <v/>
      </c>
      <c r="G6" s="17">
        <f>(SUMPRODUCT(DCF!$B$29:$F$29,1/(1+G$5)^{1,2,3,4,5})+DCF!$F$29*(1+$B6)/(G$5-$B6)/(1+G$5)^5-DCF!$B$14)/DCF!$B$15</f>
        <v/>
      </c>
    </row>
    <row r="7">
      <c r="B7" s="16" t="n">
        <v>0.015</v>
      </c>
      <c r="C7" s="17">
        <f>(SUMPRODUCT(DCF!$B$29:$F$29,1/(1+C$5)^{1,2,3,4,5})+DCF!$F$29*(1+$B7)/(C$5-$B7)/(1+C$5)^5-DCF!$B$14)/DCF!$B$15</f>
        <v/>
      </c>
      <c r="D7" s="17">
        <f>(SUMPRODUCT(DCF!$B$29:$F$29,1/(1+D$5)^{1,2,3,4,5})+DCF!$F$29*(1+$B7)/(D$5-$B7)/(1+D$5)^5-DCF!$B$14)/DCF!$B$15</f>
        <v/>
      </c>
      <c r="E7" s="17">
        <f>(SUMPRODUCT(DCF!$B$29:$F$29,1/(1+E$5)^{1,2,3,4,5})+DCF!$F$29*(1+$B7)/(E$5-$B7)/(1+E$5)^5-DCF!$B$14)/DCF!$B$15</f>
        <v/>
      </c>
      <c r="F7" s="17">
        <f>(SUMPRODUCT(DCF!$B$29:$F$29,1/(1+F$5)^{1,2,3,4,5})+DCF!$F$29*(1+$B7)/(F$5-$B7)/(1+F$5)^5-DCF!$B$14)/DCF!$B$15</f>
        <v/>
      </c>
      <c r="G7" s="17">
        <f>(SUMPRODUCT(DCF!$B$29:$F$29,1/(1+G$5)^{1,2,3,4,5})+DCF!$F$29*(1+$B7)/(G$5-$B7)/(1+G$5)^5-DCF!$B$14)/DCF!$B$15</f>
        <v/>
      </c>
    </row>
    <row r="8">
      <c r="B8" s="16" t="n">
        <v>0.02</v>
      </c>
      <c r="C8" s="17">
        <f>(SUMPRODUCT(DCF!$B$29:$F$29,1/(1+C$5)^{1,2,3,4,5})+DCF!$F$29*(1+$B8)/(C$5-$B8)/(1+C$5)^5-DCF!$B$14)/DCF!$B$15</f>
        <v/>
      </c>
      <c r="D8" s="17">
        <f>(SUMPRODUCT(DCF!$B$29:$F$29,1/(1+D$5)^{1,2,3,4,5})+DCF!$F$29*(1+$B8)/(D$5-$B8)/(1+D$5)^5-DCF!$B$14)/DCF!$B$15</f>
        <v/>
      </c>
      <c r="E8" s="17">
        <f>(SUMPRODUCT(DCF!$B$29:$F$29,1/(1+E$5)^{1,2,3,4,5})+DCF!$F$29*(1+$B8)/(E$5-$B8)/(1+E$5)^5-DCF!$B$14)/DCF!$B$15</f>
        <v/>
      </c>
      <c r="F8" s="17">
        <f>(SUMPRODUCT(DCF!$B$29:$F$29,1/(1+F$5)^{1,2,3,4,5})+DCF!$F$29*(1+$B8)/(F$5-$B8)/(1+F$5)^5-DCF!$B$14)/DCF!$B$15</f>
        <v/>
      </c>
      <c r="G8" s="17">
        <f>(SUMPRODUCT(DCF!$B$29:$F$29,1/(1+G$5)^{1,2,3,4,5})+DCF!$F$29*(1+$B8)/(G$5-$B8)/(1+G$5)^5-DCF!$B$14)/DCF!$B$15</f>
        <v/>
      </c>
    </row>
    <row r="9">
      <c r="B9" s="16" t="n">
        <v>0.025</v>
      </c>
      <c r="C9" s="17">
        <f>(SUMPRODUCT(DCF!$B$29:$F$29,1/(1+C$5)^{1,2,3,4,5})+DCF!$F$29*(1+$B9)/(C$5-$B9)/(1+C$5)^5-DCF!$B$14)/DCF!$B$15</f>
        <v/>
      </c>
      <c r="D9" s="17">
        <f>(SUMPRODUCT(DCF!$B$29:$F$29,1/(1+D$5)^{1,2,3,4,5})+DCF!$F$29*(1+$B9)/(D$5-$B9)/(1+D$5)^5-DCF!$B$14)/DCF!$B$15</f>
        <v/>
      </c>
      <c r="E9" s="17">
        <f>(SUMPRODUCT(DCF!$B$29:$F$29,1/(1+E$5)^{1,2,3,4,5})+DCF!$F$29*(1+$B9)/(E$5-$B9)/(1+E$5)^5-DCF!$B$14)/DCF!$B$15</f>
        <v/>
      </c>
      <c r="F9" s="17">
        <f>(SUMPRODUCT(DCF!$B$29:$F$29,1/(1+F$5)^{1,2,3,4,5})+DCF!$F$29*(1+$B9)/(F$5-$B9)/(1+F$5)^5-DCF!$B$14)/DCF!$B$15</f>
        <v/>
      </c>
      <c r="G9" s="17">
        <f>(SUMPRODUCT(DCF!$B$29:$F$29,1/(1+G$5)^{1,2,3,4,5})+DCF!$F$29*(1+$B9)/(G$5-$B9)/(1+G$5)^5-DCF!$B$14)/DCF!$B$15</f>
        <v/>
      </c>
    </row>
    <row r="10">
      <c r="B10" s="16" t="n">
        <v>0.03</v>
      </c>
      <c r="C10" s="17">
        <f>(SUMPRODUCT(DCF!$B$29:$F$29,1/(1+C$5)^{1,2,3,4,5})+DCF!$F$29*(1+$B10)/(C$5-$B10)/(1+C$5)^5-DCF!$B$14)/DCF!$B$15</f>
        <v/>
      </c>
      <c r="D10" s="17">
        <f>(SUMPRODUCT(DCF!$B$29:$F$29,1/(1+D$5)^{1,2,3,4,5})+DCF!$F$29*(1+$B10)/(D$5-$B10)/(1+D$5)^5-DCF!$B$14)/DCF!$B$15</f>
        <v/>
      </c>
      <c r="E10" s="17">
        <f>(SUMPRODUCT(DCF!$B$29:$F$29,1/(1+E$5)^{1,2,3,4,5})+DCF!$F$29*(1+$B10)/(E$5-$B10)/(1+E$5)^5-DCF!$B$14)/DCF!$B$15</f>
        <v/>
      </c>
      <c r="F10" s="17">
        <f>(SUMPRODUCT(DCF!$B$29:$F$29,1/(1+F$5)^{1,2,3,4,5})+DCF!$F$29*(1+$B10)/(F$5-$B10)/(1+F$5)^5-DCF!$B$14)/DCF!$B$15</f>
        <v/>
      </c>
      <c r="G10" s="17">
        <f>(SUMPRODUCT(DCF!$B$29:$F$29,1/(1+G$5)^{1,2,3,4,5})+DCF!$F$29*(1+$B10)/(G$5-$B10)/(1+G$5)^5-DCF!$B$14)/DCF!$B$15</f>
        <v/>
      </c>
    </row>
    <row r="13">
      <c r="A13" s="2" t="inlineStr">
        <is>
          <t>Green = links to the DCF sheet. Uses the same FCF stream, re-discounted at each WACC.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2026-08-27T10:42:08Z</dcterms:created>
  <dcterms:modified xmlns:dcterms="http://purl.org/dc/terms/" xmlns:xsi="http://www.w3.org/2001/XMLSchema-instance" xsi:type="dcterms:W3CDTF">2026-08-27T10:42:08Z</dcterms:modified>
</cp:coreProperties>
</file>